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emf" ContentType="image/x-emf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610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ldouglas/Desktop/"/>
    </mc:Choice>
  </mc:AlternateContent>
  <bookViews>
    <workbookView xWindow="11500" yWindow="1480" windowWidth="27180" windowHeight="25080" tabRatio="500" activeTab="1"/>
  </bookViews>
  <sheets>
    <sheet name="USA - Imperial" sheetId="2" r:id="rId1"/>
    <sheet name="Canada - Metric" sheetId="3" r:id="rId2"/>
  </sheets>
  <definedNames>
    <definedName name="_xlnm.Print_Area" localSheetId="1">'Canada - Metric'!$B$1:$M$32</definedName>
    <definedName name="_xlnm.Print_Area" localSheetId="0">'USA - Imperial'!$A$1:$P$59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2" i="3" l="1"/>
  <c r="N25" i="2"/>
  <c r="N26" i="2"/>
  <c r="N22" i="2"/>
  <c r="N23" i="2"/>
  <c r="N19" i="2"/>
  <c r="N20" i="2"/>
  <c r="J25" i="2"/>
  <c r="J26" i="2"/>
  <c r="J22" i="2"/>
  <c r="J23" i="2"/>
  <c r="J19" i="2"/>
  <c r="J20" i="2"/>
  <c r="F25" i="2"/>
  <c r="F26" i="2"/>
  <c r="F22" i="2"/>
  <c r="F23" i="2"/>
  <c r="F19" i="2"/>
  <c r="F20" i="2"/>
  <c r="F39" i="2"/>
  <c r="F40" i="2"/>
  <c r="F36" i="2"/>
  <c r="F37" i="2"/>
  <c r="F33" i="2"/>
  <c r="F34" i="2"/>
  <c r="F30" i="2"/>
  <c r="F31" i="2"/>
  <c r="F50" i="2"/>
  <c r="F51" i="2"/>
  <c r="F47" i="2"/>
  <c r="F48" i="2"/>
  <c r="F44" i="2"/>
  <c r="F45" i="2"/>
  <c r="D34" i="2"/>
  <c r="D23" i="2"/>
  <c r="D40" i="2"/>
  <c r="D37" i="2"/>
  <c r="D31" i="2"/>
  <c r="D26" i="2"/>
  <c r="D20" i="2"/>
  <c r="D51" i="2"/>
  <c r="G51" i="2"/>
  <c r="H51" i="2"/>
  <c r="G50" i="2"/>
  <c r="H50" i="2"/>
  <c r="D48" i="2"/>
  <c r="G48" i="2"/>
  <c r="H48" i="2"/>
  <c r="G47" i="2"/>
  <c r="H47" i="2"/>
  <c r="D45" i="2"/>
  <c r="G45" i="2"/>
  <c r="H45" i="2"/>
  <c r="G44" i="2"/>
  <c r="H44" i="2"/>
  <c r="F24" i="3"/>
  <c r="F23" i="3"/>
  <c r="G23" i="3"/>
  <c r="F19" i="3"/>
  <c r="F18" i="3"/>
  <c r="G18" i="3"/>
  <c r="F17" i="3"/>
  <c r="L13" i="3"/>
  <c r="M13" i="3"/>
  <c r="L12" i="3"/>
  <c r="M12" i="3"/>
  <c r="I13" i="3"/>
  <c r="J13" i="3"/>
  <c r="I12" i="3"/>
  <c r="F13" i="3"/>
  <c r="G13" i="3"/>
  <c r="G24" i="3"/>
  <c r="J12" i="3"/>
  <c r="G19" i="3"/>
  <c r="G17" i="3"/>
  <c r="G12" i="3"/>
  <c r="G40" i="2"/>
  <c r="H40" i="2"/>
  <c r="G39" i="2"/>
  <c r="H39" i="2"/>
  <c r="G37" i="2"/>
  <c r="H37" i="2"/>
  <c r="G36" i="2"/>
  <c r="H36" i="2"/>
  <c r="G34" i="2"/>
  <c r="H34" i="2"/>
  <c r="G33" i="2"/>
  <c r="H33" i="2"/>
  <c r="G31" i="2"/>
  <c r="H31" i="2"/>
  <c r="G30" i="2"/>
  <c r="H30" i="2"/>
  <c r="O26" i="2"/>
  <c r="P26" i="2"/>
  <c r="O25" i="2"/>
  <c r="P25" i="2"/>
  <c r="O23" i="2"/>
  <c r="P23" i="2"/>
  <c r="O22" i="2"/>
  <c r="P22" i="2"/>
  <c r="O20" i="2"/>
  <c r="P20" i="2"/>
  <c r="O19" i="2"/>
  <c r="P19" i="2"/>
  <c r="K26" i="2"/>
  <c r="L26" i="2"/>
  <c r="K25" i="2"/>
  <c r="L25" i="2"/>
  <c r="K23" i="2"/>
  <c r="L23" i="2"/>
  <c r="K22" i="2"/>
  <c r="L22" i="2"/>
  <c r="K20" i="2"/>
  <c r="L20" i="2"/>
  <c r="K19" i="2"/>
  <c r="L19" i="2"/>
  <c r="G26" i="2"/>
  <c r="H26" i="2"/>
  <c r="G25" i="2"/>
  <c r="H25" i="2"/>
  <c r="G23" i="2"/>
  <c r="H23" i="2"/>
  <c r="G22" i="2"/>
  <c r="H22" i="2"/>
  <c r="G20" i="2"/>
  <c r="H20" i="2"/>
  <c r="G19" i="2"/>
  <c r="H19" i="2"/>
</calcChain>
</file>

<file path=xl/sharedStrings.xml><?xml version="1.0" encoding="utf-8"?>
<sst xmlns="http://schemas.openxmlformats.org/spreadsheetml/2006/main" count="129" uniqueCount="56">
  <si>
    <t>Dilution Cost Calculator</t>
  </si>
  <si>
    <t>Product Code</t>
  </si>
  <si>
    <t>Pack Size</t>
  </si>
  <si>
    <t>ES72-CS</t>
  </si>
  <si>
    <t>ES72-1S</t>
  </si>
  <si>
    <t>4 x 1 gal</t>
  </si>
  <si>
    <t>1 gal</t>
  </si>
  <si>
    <t>2 x 1.25 gal</t>
  </si>
  <si>
    <t>1.25 gal</t>
  </si>
  <si>
    <t>4 x 0.52 gal</t>
  </si>
  <si>
    <t>0.52 gal</t>
  </si>
  <si>
    <t>Price per Gallon</t>
  </si>
  <si>
    <t>Price per Quart</t>
  </si>
  <si>
    <t>Yield (gal)</t>
  </si>
  <si>
    <t>Price</t>
  </si>
  <si>
    <t>4 x 0.5 gal</t>
  </si>
  <si>
    <t>0.5 gal</t>
  </si>
  <si>
    <t>2 x 4.73L</t>
  </si>
  <si>
    <t>4 x 2.0L</t>
  </si>
  <si>
    <t>4 x 1.89L</t>
  </si>
  <si>
    <t>Light Duty (1:128 - 8mL/L)</t>
  </si>
  <si>
    <t>Medium Duty (1:32 - 31mL/L)</t>
  </si>
  <si>
    <t>Heavy Duty (1:10 - 100mL/L)</t>
  </si>
  <si>
    <t>Disinfect (1:64 - 15mL/L)</t>
  </si>
  <si>
    <t>Yield (L)</t>
  </si>
  <si>
    <t>Price per Litre at Use</t>
  </si>
  <si>
    <t>ES64-4CS2</t>
  </si>
  <si>
    <t>Case</t>
  </si>
  <si>
    <t>Each</t>
  </si>
  <si>
    <t>Enter the case price in the blue highlighted cells.</t>
  </si>
  <si>
    <t>ES64-CS</t>
  </si>
  <si>
    <t>ES64-1S</t>
  </si>
  <si>
    <t>ES364-CS</t>
  </si>
  <si>
    <t>ES364-1S</t>
  </si>
  <si>
    <t>ES72 Hydrogen Peroxide Multi-Purpose Cleaner</t>
  </si>
  <si>
    <t>ES64 General Purpose Neutral Disinfectant</t>
  </si>
  <si>
    <t>ES364 Neutral Disinfectant</t>
  </si>
  <si>
    <t>Disinfect 1:64 (2 oz/gal)</t>
  </si>
  <si>
    <t>ES72N-1S</t>
  </si>
  <si>
    <t>ES72N-CS</t>
  </si>
  <si>
    <t>ES72N-4</t>
  </si>
  <si>
    <t>ES64HNUS-4</t>
  </si>
  <si>
    <t>ES64HNUS-CS</t>
  </si>
  <si>
    <t>ES64HNUS-1S</t>
  </si>
  <si>
    <t>ES64HNU-4CS2</t>
  </si>
  <si>
    <t>ES364NUS-4</t>
  </si>
  <si>
    <t>ES364NUS-CS</t>
  </si>
  <si>
    <t>ES364NUS-1S</t>
  </si>
  <si>
    <t>Light Duty 1:128 (1 oz/gal)</t>
  </si>
  <si>
    <t>Medium Duty 1:32 (4 oz/gal)</t>
  </si>
  <si>
    <t>Rev. 10.15.2018</t>
  </si>
  <si>
    <t>Heavy Duty 1:10.66 (12 oz/gal)</t>
  </si>
  <si>
    <t>Insert Case Price</t>
  </si>
  <si>
    <t>Enter the case price in the light blue highlighted cells.</t>
  </si>
  <si>
    <t>Rev. 11.15.2018</t>
  </si>
  <si>
    <t>ES72 Hydrogen Peroxide Multi-Purpose Cleanser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</si>
</sst>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(&quot;$&quot;* #,##0.0000_);_(&quot;$&quot;* \(#,##0.0000\);_(&quot;$&quot;* &quot;-&quot;????_);_(@_)"/>
  </numFmts>
  <fonts count="9" x14ac:knownFonts="1"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1" fillId="0" borderId="0" xfId="0" applyFont="1"/>
    <xf numFmtId="44" fontId="0" fillId="2" borderId="1" xfId="0" applyNumberFormat="1" applyFill="1" applyBorder="1"/>
    <xf numFmtId="0" fontId="0" fillId="0" borderId="1" xfId="0" applyBorder="1" applyAlignment="1">
      <alignment horizontal="center"/>
    </xf>
    <xf numFmtId="14" fontId="2" fillId="0" borderId="0" xfId="0" applyNumberFormat="1" applyFont="1"/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44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0" fillId="0" borderId="1" xfId="0" applyFill="1" applyBorder="1" applyAlignment="1">
      <alignment horizontal="center"/>
    </xf>
    <xf numFmtId="0" fontId="0" fillId="0" borderId="0" xfId="0" applyFill="1"/>
    <xf numFmtId="0" fontId="6" fillId="0" borderId="0" xfId="0" applyFont="1"/>
    <xf numFmtId="165" fontId="0" fillId="0" borderId="1" xfId="0" applyNumberFormat="1" applyFill="1" applyBorder="1"/>
    <xf numFmtId="1" fontId="0" fillId="0" borderId="1" xfId="0" applyNumberFormat="1" applyBorder="1" applyAlignment="1">
      <alignment horizontal="center"/>
    </xf>
    <xf numFmtId="164" fontId="0" fillId="2" borderId="1" xfId="1" applyFont="1" applyFill="1" applyBorder="1"/>
    <xf numFmtId="164" fontId="0" fillId="0" borderId="1" xfId="1" applyFont="1" applyFill="1" applyBorder="1"/>
    <xf numFmtId="164" fontId="0" fillId="0" borderId="1" xfId="1" applyFont="1" applyBorder="1"/>
    <xf numFmtId="164" fontId="0" fillId="0" borderId="0" xfId="1" applyFont="1"/>
    <xf numFmtId="164" fontId="0" fillId="4" borderId="1" xfId="1" applyFont="1" applyFill="1" applyBorder="1"/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0" fillId="0" borderId="0" xfId="1" applyFont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2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8" fillId="8" borderId="4" xfId="0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8" fillId="5" borderId="1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7" fillId="7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8" fillId="8" borderId="1" xfId="0" applyFont="1" applyFill="1" applyBorder="1" applyAlignment="1">
      <alignment horizontal="center" vertical="center"/>
    </xf>
    <xf numFmtId="164" fontId="0" fillId="2" borderId="1" xfId="1" applyFont="1" applyFill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165" fontId="0" fillId="0" borderId="1" xfId="0" applyNumberFormat="1" applyFill="1" applyBorder="1" applyAlignment="1">
      <alignment vertical="center"/>
    </xf>
    <xf numFmtId="0" fontId="0" fillId="0" borderId="0" xfId="0" applyFill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Medium4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13</xdr:row>
      <xdr:rowOff>82124</xdr:rowOff>
    </xdr:to>
    <xdr:pic>
      <xdr:nvPicPr>
        <xdr:cNvPr id="3" name="Picture 2" descr="ES72_Header-01.tif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1250" cy="2671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105462</xdr:rowOff>
    </xdr:from>
    <xdr:to>
      <xdr:col>8</xdr:col>
      <xdr:colOff>109821</xdr:colOff>
      <xdr:row>59</xdr:row>
      <xdr:rowOff>34636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BD7B618-21B8-404C-9CFC-8EFC2F7E0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189098"/>
          <a:ext cx="5487116" cy="13839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34637</xdr:colOff>
      <xdr:row>0</xdr:row>
      <xdr:rowOff>184729</xdr:rowOff>
    </xdr:from>
    <xdr:to>
      <xdr:col>3</xdr:col>
      <xdr:colOff>18090</xdr:colOff>
      <xdr:row>5</xdr:row>
      <xdr:rowOff>97428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844871A-043B-4C2B-B527-8291E11C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637" y="1639456"/>
          <a:ext cx="1807635" cy="951790"/>
        </a:xfrm>
        <a:prstGeom prst="rect">
          <a:avLst/>
        </a:prstGeom>
      </xdr:spPr>
    </xdr:pic>
    <xdr:clientData/>
  </xdr:twoCellAnchor>
  <xdr:twoCellAnchor editAs="oneCell">
    <xdr:from>
      <xdr:col>1</xdr:col>
      <xdr:colOff>23089</xdr:colOff>
      <xdr:row>26</xdr:row>
      <xdr:rowOff>57727</xdr:rowOff>
    </xdr:from>
    <xdr:to>
      <xdr:col>12</xdr:col>
      <xdr:colOff>996464</xdr:colOff>
      <xdr:row>28</xdr:row>
      <xdr:rowOff>107460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089" y="6622650"/>
          <a:ext cx="9716837" cy="460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4:P59"/>
  <sheetViews>
    <sheetView zoomScale="110" zoomScaleNormal="110" zoomScalePageLayoutView="110" workbookViewId="0">
      <selection activeCell="A16" sqref="A16"/>
    </sheetView>
  </sheetViews>
  <sheetFormatPr baseColWidth="10" defaultColWidth="8.83203125" defaultRowHeight="16" x14ac:dyDescent="0.2"/>
  <cols>
    <col min="1" max="1" width="13.33203125" customWidth="1"/>
    <col min="2" max="2" width="6.33203125" customWidth="1"/>
    <col min="3" max="3" width="11.33203125" customWidth="1"/>
    <col min="4" max="4" width="9" customWidth="1"/>
    <col min="5" max="5" width="2.1640625" customWidth="1"/>
    <col min="6" max="6" width="9" style="1" customWidth="1"/>
    <col min="7" max="8" width="9.6640625" customWidth="1"/>
    <col min="9" max="9" width="2.1640625" customWidth="1"/>
    <col min="10" max="10" width="8.83203125" style="1"/>
    <col min="11" max="12" width="9.6640625" customWidth="1"/>
    <col min="13" max="13" width="2.1640625" customWidth="1"/>
    <col min="14" max="14" width="8.83203125" style="1"/>
    <col min="15" max="16" width="9.6640625" customWidth="1"/>
  </cols>
  <sheetData>
    <row r="14" spans="1:14" ht="26.25" x14ac:dyDescent="0.4">
      <c r="A14" s="3" t="s">
        <v>0</v>
      </c>
      <c r="B14" s="3"/>
    </row>
    <row r="15" spans="1:14" ht="18.75" x14ac:dyDescent="0.3">
      <c r="A15" s="18" t="s">
        <v>29</v>
      </c>
      <c r="B15" s="18"/>
      <c r="C15" s="18"/>
      <c r="F15"/>
      <c r="G15" s="1"/>
      <c r="M15" s="1"/>
      <c r="N15"/>
    </row>
    <row r="16" spans="1:14" ht="18.75" x14ac:dyDescent="0.3">
      <c r="A16" s="18"/>
      <c r="B16" s="18"/>
      <c r="C16" s="18"/>
      <c r="F16"/>
      <c r="G16" s="1"/>
      <c r="M16" s="1"/>
      <c r="N16"/>
    </row>
    <row r="17" spans="1:16" s="11" customFormat="1" ht="23" customHeight="1" x14ac:dyDescent="0.25">
      <c r="A17" s="30" t="s">
        <v>34</v>
      </c>
      <c r="B17" s="30"/>
      <c r="F17" s="45" t="s">
        <v>48</v>
      </c>
      <c r="G17" s="45"/>
      <c r="H17" s="45"/>
      <c r="I17" s="9"/>
      <c r="J17" s="49" t="s">
        <v>49</v>
      </c>
      <c r="K17" s="49"/>
      <c r="L17" s="49"/>
      <c r="M17" s="9"/>
      <c r="N17" s="48" t="s">
        <v>51</v>
      </c>
      <c r="O17" s="48"/>
      <c r="P17" s="48"/>
    </row>
    <row r="18" spans="1:16" ht="32.25" customHeight="1" x14ac:dyDescent="0.25">
      <c r="A18" s="13" t="s">
        <v>1</v>
      </c>
      <c r="B18" s="13"/>
      <c r="C18" s="14" t="s">
        <v>2</v>
      </c>
      <c r="D18" s="14" t="s">
        <v>14</v>
      </c>
      <c r="F18" s="26" t="s">
        <v>13</v>
      </c>
      <c r="G18" s="28" t="s">
        <v>11</v>
      </c>
      <c r="H18" s="28" t="s">
        <v>12</v>
      </c>
      <c r="I18" s="9"/>
      <c r="J18" s="26" t="s">
        <v>13</v>
      </c>
      <c r="K18" s="28" t="s">
        <v>11</v>
      </c>
      <c r="L18" s="28" t="s">
        <v>12</v>
      </c>
      <c r="M18" s="9"/>
      <c r="N18" s="26" t="s">
        <v>13</v>
      </c>
      <c r="O18" s="28" t="s">
        <v>11</v>
      </c>
      <c r="P18" s="28" t="s">
        <v>12</v>
      </c>
    </row>
    <row r="19" spans="1:16" x14ac:dyDescent="0.2">
      <c r="A19" s="50" t="s">
        <v>40</v>
      </c>
      <c r="B19" s="8" t="s">
        <v>27</v>
      </c>
      <c r="C19" s="8" t="s">
        <v>5</v>
      </c>
      <c r="D19" s="4"/>
      <c r="F19" s="5">
        <f>4*1*129</f>
        <v>516</v>
      </c>
      <c r="G19" s="10">
        <f>D19/F19</f>
        <v>0</v>
      </c>
      <c r="H19" s="10">
        <f>G19/4</f>
        <v>0</v>
      </c>
      <c r="I19" s="11"/>
      <c r="J19" s="5">
        <f>4*1*33</f>
        <v>132</v>
      </c>
      <c r="K19" s="10">
        <f>D19/J19</f>
        <v>0</v>
      </c>
      <c r="L19" s="10">
        <f>K19/4</f>
        <v>0</v>
      </c>
      <c r="M19" s="11"/>
      <c r="N19" s="35">
        <f>4*1*11.6666</f>
        <v>46.666400000000003</v>
      </c>
      <c r="O19" s="10">
        <f>D19/N19</f>
        <v>0</v>
      </c>
      <c r="P19" s="10">
        <f>O19/4</f>
        <v>0</v>
      </c>
    </row>
    <row r="20" spans="1:16" x14ac:dyDescent="0.2">
      <c r="A20" s="50"/>
      <c r="B20" s="8" t="s">
        <v>28</v>
      </c>
      <c r="C20" s="8" t="s">
        <v>6</v>
      </c>
      <c r="D20" s="22">
        <f>D19/4</f>
        <v>0</v>
      </c>
      <c r="F20" s="5">
        <f>F19/4</f>
        <v>129</v>
      </c>
      <c r="G20" s="10">
        <f>D20/F20</f>
        <v>0</v>
      </c>
      <c r="H20" s="10">
        <f>G20/4</f>
        <v>0</v>
      </c>
      <c r="I20" s="11"/>
      <c r="J20" s="5">
        <f>J19/4</f>
        <v>33</v>
      </c>
      <c r="K20" s="10">
        <f>D20/J20</f>
        <v>0</v>
      </c>
      <c r="L20" s="10">
        <f>K20/4</f>
        <v>0</v>
      </c>
      <c r="M20" s="11"/>
      <c r="N20" s="35">
        <f>N19/4</f>
        <v>11.666600000000001</v>
      </c>
      <c r="O20" s="10">
        <f>D20/N20</f>
        <v>0</v>
      </c>
      <c r="P20" s="10">
        <f>O20/4</f>
        <v>0</v>
      </c>
    </row>
    <row r="21" spans="1:16" ht="6" customHeight="1" x14ac:dyDescent="0.2">
      <c r="A21" s="7"/>
      <c r="B21" s="27"/>
      <c r="C21" s="8"/>
      <c r="D21" s="2"/>
      <c r="F21" s="5"/>
      <c r="G21" s="7"/>
      <c r="H21" s="7"/>
      <c r="I21" s="11"/>
      <c r="J21" s="5"/>
      <c r="K21" s="7"/>
      <c r="L21" s="7"/>
      <c r="M21" s="11"/>
      <c r="N21" s="35"/>
      <c r="O21" s="7"/>
      <c r="P21" s="7"/>
    </row>
    <row r="22" spans="1:16" x14ac:dyDescent="0.2">
      <c r="A22" s="50" t="s">
        <v>39</v>
      </c>
      <c r="B22" s="8" t="s">
        <v>27</v>
      </c>
      <c r="C22" s="8" t="s">
        <v>7</v>
      </c>
      <c r="D22" s="4"/>
      <c r="F22" s="5">
        <f>2*1.25*129</f>
        <v>322.5</v>
      </c>
      <c r="G22" s="10">
        <f t="shared" ref="G22:G23" si="0">D22/F22</f>
        <v>0</v>
      </c>
      <c r="H22" s="10">
        <f t="shared" ref="H22:H23" si="1">G22/4</f>
        <v>0</v>
      </c>
      <c r="I22" s="11"/>
      <c r="J22" s="5">
        <f>2*1.25*33</f>
        <v>82.5</v>
      </c>
      <c r="K22" s="10">
        <f t="shared" ref="K22:K23" si="2">D22/J22</f>
        <v>0</v>
      </c>
      <c r="L22" s="10">
        <f t="shared" ref="L22:L23" si="3">K22/4</f>
        <v>0</v>
      </c>
      <c r="M22" s="11"/>
      <c r="N22" s="35">
        <f>2*1.25*11.6666</f>
        <v>29.166500000000003</v>
      </c>
      <c r="O22" s="10">
        <f t="shared" ref="O22:O23" si="4">D22/N22</f>
        <v>0</v>
      </c>
      <c r="P22" s="10">
        <f t="shared" ref="P22:P23" si="5">O22/4</f>
        <v>0</v>
      </c>
    </row>
    <row r="23" spans="1:16" x14ac:dyDescent="0.2">
      <c r="A23" s="50"/>
      <c r="B23" s="8" t="s">
        <v>28</v>
      </c>
      <c r="C23" s="8" t="s">
        <v>8</v>
      </c>
      <c r="D23" s="22">
        <f>D22/2</f>
        <v>0</v>
      </c>
      <c r="F23" s="5">
        <f>F22/2</f>
        <v>161.25</v>
      </c>
      <c r="G23" s="10">
        <f t="shared" si="0"/>
        <v>0</v>
      </c>
      <c r="H23" s="10">
        <f t="shared" si="1"/>
        <v>0</v>
      </c>
      <c r="I23" s="11"/>
      <c r="J23" s="5">
        <f>J22/2</f>
        <v>41.25</v>
      </c>
      <c r="K23" s="10">
        <f t="shared" si="2"/>
        <v>0</v>
      </c>
      <c r="L23" s="10">
        <f t="shared" si="3"/>
        <v>0</v>
      </c>
      <c r="M23" s="11"/>
      <c r="N23" s="35">
        <f>N22/2</f>
        <v>14.583250000000001</v>
      </c>
      <c r="O23" s="10">
        <f t="shared" si="4"/>
        <v>0</v>
      </c>
      <c r="P23" s="10">
        <f t="shared" si="5"/>
        <v>0</v>
      </c>
    </row>
    <row r="24" spans="1:16" ht="6" customHeight="1" x14ac:dyDescent="0.2">
      <c r="A24" s="7"/>
      <c r="B24" s="27"/>
      <c r="C24" s="8"/>
      <c r="D24" s="2"/>
      <c r="F24" s="5"/>
      <c r="G24" s="7"/>
      <c r="H24" s="7"/>
      <c r="I24" s="11"/>
      <c r="J24" s="5"/>
      <c r="K24" s="7"/>
      <c r="L24" s="7"/>
      <c r="M24" s="11"/>
      <c r="N24" s="35"/>
      <c r="O24" s="7"/>
      <c r="P24" s="7"/>
    </row>
    <row r="25" spans="1:16" x14ac:dyDescent="0.2">
      <c r="A25" s="50" t="s">
        <v>38</v>
      </c>
      <c r="B25" s="8" t="s">
        <v>27</v>
      </c>
      <c r="C25" s="8" t="s">
        <v>9</v>
      </c>
      <c r="D25" s="4"/>
      <c r="F25" s="5">
        <f>4*0.52*129</f>
        <v>268.32</v>
      </c>
      <c r="G25" s="10">
        <f t="shared" ref="G25:G26" si="6">D25/F25</f>
        <v>0</v>
      </c>
      <c r="H25" s="10">
        <f t="shared" ref="H25:H26" si="7">G25/4</f>
        <v>0</v>
      </c>
      <c r="I25" s="11"/>
      <c r="J25" s="5">
        <f>4*0.52*33</f>
        <v>68.64</v>
      </c>
      <c r="K25" s="10">
        <f t="shared" ref="K25:K26" si="8">D25/J25</f>
        <v>0</v>
      </c>
      <c r="L25" s="10">
        <f t="shared" ref="L25:L26" si="9">K25/4</f>
        <v>0</v>
      </c>
      <c r="M25" s="11"/>
      <c r="N25" s="35">
        <f>4*0.52*11.6666</f>
        <v>24.266528000000001</v>
      </c>
      <c r="O25" s="10">
        <f t="shared" ref="O25:O26" si="10">D25/N25</f>
        <v>0</v>
      </c>
      <c r="P25" s="10">
        <f t="shared" ref="P25:P26" si="11">O25/4</f>
        <v>0</v>
      </c>
    </row>
    <row r="26" spans="1:16" x14ac:dyDescent="0.2">
      <c r="A26" s="50"/>
      <c r="B26" s="8" t="s">
        <v>28</v>
      </c>
      <c r="C26" s="8" t="s">
        <v>10</v>
      </c>
      <c r="D26" s="22">
        <f>D25/4</f>
        <v>0</v>
      </c>
      <c r="F26" s="5">
        <f>F25/4</f>
        <v>67.08</v>
      </c>
      <c r="G26" s="10">
        <f t="shared" si="6"/>
        <v>0</v>
      </c>
      <c r="H26" s="10">
        <f t="shared" si="7"/>
        <v>0</v>
      </c>
      <c r="I26" s="11"/>
      <c r="J26" s="5">
        <f>J25/4</f>
        <v>17.16</v>
      </c>
      <c r="K26" s="10">
        <f t="shared" si="8"/>
        <v>0</v>
      </c>
      <c r="L26" s="10">
        <f t="shared" si="9"/>
        <v>0</v>
      </c>
      <c r="M26" s="11"/>
      <c r="N26" s="35">
        <f>N25/4</f>
        <v>6.0666320000000002</v>
      </c>
      <c r="O26" s="10">
        <f t="shared" si="10"/>
        <v>0</v>
      </c>
      <c r="P26" s="10">
        <f t="shared" si="11"/>
        <v>0</v>
      </c>
    </row>
    <row r="28" spans="1:16" s="11" customFormat="1" ht="26" customHeight="1" x14ac:dyDescent="0.2">
      <c r="A28" s="30" t="s">
        <v>35</v>
      </c>
      <c r="B28" s="30"/>
      <c r="F28" s="38" t="s">
        <v>37</v>
      </c>
      <c r="G28" s="39"/>
      <c r="H28" s="40"/>
      <c r="I28" s="9"/>
    </row>
    <row r="29" spans="1:16" ht="32.25" customHeight="1" x14ac:dyDescent="0.2">
      <c r="A29" s="13" t="s">
        <v>1</v>
      </c>
      <c r="B29" s="13"/>
      <c r="C29" s="14" t="s">
        <v>2</v>
      </c>
      <c r="D29" s="14" t="s">
        <v>14</v>
      </c>
      <c r="E29" s="11"/>
      <c r="F29" s="26" t="s">
        <v>13</v>
      </c>
      <c r="G29" s="28" t="s">
        <v>11</v>
      </c>
      <c r="H29" s="28" t="s">
        <v>12</v>
      </c>
      <c r="I29" s="1"/>
      <c r="J29"/>
      <c r="N29"/>
    </row>
    <row r="30" spans="1:16" x14ac:dyDescent="0.2">
      <c r="A30" s="41" t="s">
        <v>41</v>
      </c>
      <c r="B30" s="8" t="s">
        <v>27</v>
      </c>
      <c r="C30" s="8" t="s">
        <v>5</v>
      </c>
      <c r="D30" s="12"/>
      <c r="E30" s="11"/>
      <c r="F30" s="5">
        <f>4*1*65</f>
        <v>260</v>
      </c>
      <c r="G30" s="10">
        <f>D30/F30</f>
        <v>0</v>
      </c>
      <c r="H30" s="10">
        <f>G30/4</f>
        <v>0</v>
      </c>
      <c r="J30"/>
      <c r="N30"/>
    </row>
    <row r="31" spans="1:16" x14ac:dyDescent="0.2">
      <c r="A31" s="42"/>
      <c r="B31" s="8" t="s">
        <v>28</v>
      </c>
      <c r="C31" s="8" t="s">
        <v>6</v>
      </c>
      <c r="D31" s="22">
        <f>D30/4</f>
        <v>0</v>
      </c>
      <c r="E31" s="11"/>
      <c r="F31" s="5">
        <f>F30/4</f>
        <v>65</v>
      </c>
      <c r="G31" s="10">
        <f>D31/F31</f>
        <v>0</v>
      </c>
      <c r="H31" s="10">
        <f>G31/4</f>
        <v>0</v>
      </c>
      <c r="J31"/>
      <c r="N31"/>
    </row>
    <row r="32" spans="1:16" ht="6" customHeight="1" x14ac:dyDescent="0.2">
      <c r="A32" s="7"/>
      <c r="B32" s="27"/>
      <c r="C32" s="8"/>
      <c r="D32" s="7"/>
      <c r="E32" s="11"/>
      <c r="F32" s="5"/>
      <c r="G32" s="7"/>
      <c r="H32" s="7"/>
      <c r="J32"/>
      <c r="N32"/>
    </row>
    <row r="33" spans="1:16" x14ac:dyDescent="0.2">
      <c r="A33" s="41" t="s">
        <v>42</v>
      </c>
      <c r="B33" s="8" t="s">
        <v>27</v>
      </c>
      <c r="C33" s="8" t="s">
        <v>7</v>
      </c>
      <c r="D33" s="12"/>
      <c r="E33" s="11"/>
      <c r="F33" s="5">
        <f>2*1.25*65</f>
        <v>162.5</v>
      </c>
      <c r="G33" s="10">
        <f>D33/F33</f>
        <v>0</v>
      </c>
      <c r="H33" s="10">
        <f>G33/4</f>
        <v>0</v>
      </c>
      <c r="J33"/>
      <c r="N33"/>
    </row>
    <row r="34" spans="1:16" x14ac:dyDescent="0.2">
      <c r="A34" s="42"/>
      <c r="B34" s="8" t="s">
        <v>28</v>
      </c>
      <c r="C34" s="8" t="s">
        <v>8</v>
      </c>
      <c r="D34" s="22">
        <f>D33/2</f>
        <v>0</v>
      </c>
      <c r="E34" s="11"/>
      <c r="F34" s="5">
        <f>F33/2</f>
        <v>81.25</v>
      </c>
      <c r="G34" s="10">
        <f>D34/F34</f>
        <v>0</v>
      </c>
      <c r="H34" s="10">
        <f>G34/4</f>
        <v>0</v>
      </c>
      <c r="J34"/>
      <c r="N34"/>
    </row>
    <row r="35" spans="1:16" ht="6" customHeight="1" x14ac:dyDescent="0.2">
      <c r="A35" s="7"/>
      <c r="B35" s="27"/>
      <c r="C35" s="8"/>
      <c r="D35" s="7"/>
      <c r="E35" s="11"/>
      <c r="F35" s="5"/>
      <c r="G35" s="7"/>
      <c r="H35" s="7"/>
      <c r="J35"/>
      <c r="N35"/>
    </row>
    <row r="36" spans="1:16" x14ac:dyDescent="0.2">
      <c r="A36" s="41" t="s">
        <v>43</v>
      </c>
      <c r="B36" s="8" t="s">
        <v>27</v>
      </c>
      <c r="C36" s="8" t="s">
        <v>9</v>
      </c>
      <c r="D36" s="12"/>
      <c r="E36" s="11"/>
      <c r="F36" s="5">
        <f>4*0.52*65</f>
        <v>135.20000000000002</v>
      </c>
      <c r="G36" s="10">
        <f>D36/F36</f>
        <v>0</v>
      </c>
      <c r="H36" s="10">
        <f>G36/4</f>
        <v>0</v>
      </c>
      <c r="J36"/>
      <c r="N36"/>
    </row>
    <row r="37" spans="1:16" x14ac:dyDescent="0.2">
      <c r="A37" s="42"/>
      <c r="B37" s="8" t="s">
        <v>28</v>
      </c>
      <c r="C37" s="8" t="s">
        <v>10</v>
      </c>
      <c r="D37" s="22">
        <f>D36/4</f>
        <v>0</v>
      </c>
      <c r="E37" s="11"/>
      <c r="F37" s="5">
        <f>F36/4</f>
        <v>33.800000000000004</v>
      </c>
      <c r="G37" s="10">
        <f>D37/F37</f>
        <v>0</v>
      </c>
      <c r="H37" s="10">
        <f>G37/4</f>
        <v>0</v>
      </c>
      <c r="J37"/>
      <c r="N37"/>
    </row>
    <row r="38" spans="1:16" ht="6" customHeight="1" x14ac:dyDescent="0.2">
      <c r="A38" s="7"/>
      <c r="B38" s="27"/>
      <c r="C38" s="8"/>
      <c r="D38" s="7"/>
      <c r="E38" s="11"/>
      <c r="F38" s="8"/>
      <c r="G38" s="7"/>
      <c r="H38" s="7"/>
      <c r="J38"/>
      <c r="N38"/>
    </row>
    <row r="39" spans="1:16" x14ac:dyDescent="0.2">
      <c r="A39" s="46" t="s">
        <v>44</v>
      </c>
      <c r="B39" s="8" t="s">
        <v>27</v>
      </c>
      <c r="C39" s="8" t="s">
        <v>15</v>
      </c>
      <c r="D39" s="12"/>
      <c r="E39" s="11"/>
      <c r="F39" s="8">
        <f>4*0.5*65</f>
        <v>130</v>
      </c>
      <c r="G39" s="10">
        <f>D39/F39</f>
        <v>0</v>
      </c>
      <c r="H39" s="10">
        <f>G39/4</f>
        <v>0</v>
      </c>
      <c r="J39"/>
      <c r="N39"/>
    </row>
    <row r="40" spans="1:16" x14ac:dyDescent="0.2">
      <c r="A40" s="47"/>
      <c r="B40" s="8" t="s">
        <v>28</v>
      </c>
      <c r="C40" s="8" t="s">
        <v>16</v>
      </c>
      <c r="D40" s="22">
        <f>D39/4</f>
        <v>0</v>
      </c>
      <c r="E40" s="11"/>
      <c r="F40" s="8">
        <f>F39/4</f>
        <v>32.5</v>
      </c>
      <c r="G40" s="10">
        <f>D40/F40</f>
        <v>0</v>
      </c>
      <c r="H40" s="10">
        <f>G40/4</f>
        <v>0</v>
      </c>
      <c r="J40"/>
      <c r="N40"/>
      <c r="P40" s="15"/>
    </row>
    <row r="42" spans="1:16" s="11" customFormat="1" ht="26" customHeight="1" x14ac:dyDescent="0.2">
      <c r="A42" s="30" t="s">
        <v>36</v>
      </c>
      <c r="B42" s="30"/>
      <c r="E42" s="31"/>
      <c r="F42" s="38" t="s">
        <v>37</v>
      </c>
      <c r="G42" s="39"/>
      <c r="H42" s="40"/>
      <c r="K42" s="9"/>
    </row>
    <row r="43" spans="1:16" ht="32" x14ac:dyDescent="0.2">
      <c r="A43" s="13" t="s">
        <v>1</v>
      </c>
      <c r="B43" s="13"/>
      <c r="C43" s="26" t="s">
        <v>2</v>
      </c>
      <c r="D43" s="29" t="s">
        <v>14</v>
      </c>
      <c r="E43" s="1"/>
      <c r="F43" s="26" t="s">
        <v>13</v>
      </c>
      <c r="G43" s="28" t="s">
        <v>11</v>
      </c>
      <c r="H43" s="28" t="s">
        <v>12</v>
      </c>
      <c r="L43" s="6"/>
      <c r="N43"/>
    </row>
    <row r="44" spans="1:16" x14ac:dyDescent="0.2">
      <c r="A44" s="41" t="s">
        <v>45</v>
      </c>
      <c r="B44" s="8" t="s">
        <v>27</v>
      </c>
      <c r="C44" s="8" t="s">
        <v>5</v>
      </c>
      <c r="D44" s="21"/>
      <c r="E44" s="1"/>
      <c r="F44" s="5">
        <f>4*1*65</f>
        <v>260</v>
      </c>
      <c r="G44" s="10">
        <f>D44/F44</f>
        <v>0</v>
      </c>
      <c r="H44" s="10">
        <f>G44/4</f>
        <v>0</v>
      </c>
      <c r="N44"/>
    </row>
    <row r="45" spans="1:16" x14ac:dyDescent="0.2">
      <c r="A45" s="42"/>
      <c r="B45" s="8" t="s">
        <v>28</v>
      </c>
      <c r="C45" s="8" t="s">
        <v>6</v>
      </c>
      <c r="D45" s="22">
        <f>D44/4</f>
        <v>0</v>
      </c>
      <c r="E45" s="1"/>
      <c r="F45" s="5">
        <f>F44/4</f>
        <v>65</v>
      </c>
      <c r="G45" s="10">
        <f>D45/F45</f>
        <v>0</v>
      </c>
      <c r="H45" s="10">
        <f>G45/4</f>
        <v>0</v>
      </c>
      <c r="N45"/>
    </row>
    <row r="46" spans="1:16" ht="8" customHeight="1" x14ac:dyDescent="0.2">
      <c r="A46" s="27"/>
      <c r="B46" s="27"/>
      <c r="C46" s="8"/>
      <c r="D46" s="23"/>
      <c r="E46" s="1"/>
      <c r="F46" s="5"/>
      <c r="G46" s="27"/>
      <c r="H46" s="27"/>
      <c r="N46"/>
    </row>
    <row r="47" spans="1:16" x14ac:dyDescent="0.2">
      <c r="A47" s="41" t="s">
        <v>46</v>
      </c>
      <c r="B47" s="8" t="s">
        <v>27</v>
      </c>
      <c r="C47" s="8" t="s">
        <v>7</v>
      </c>
      <c r="D47" s="21"/>
      <c r="E47" s="1"/>
      <c r="F47" s="5">
        <f>2*1.25*65</f>
        <v>162.5</v>
      </c>
      <c r="G47" s="10">
        <f>D47/F47</f>
        <v>0</v>
      </c>
      <c r="H47" s="10">
        <f>G47/4</f>
        <v>0</v>
      </c>
      <c r="N47"/>
    </row>
    <row r="48" spans="1:16" x14ac:dyDescent="0.2">
      <c r="A48" s="42"/>
      <c r="B48" s="8" t="s">
        <v>28</v>
      </c>
      <c r="C48" s="8" t="s">
        <v>8</v>
      </c>
      <c r="D48" s="22">
        <f>D47/2</f>
        <v>0</v>
      </c>
      <c r="E48" s="1"/>
      <c r="F48" s="5">
        <f>F47/2</f>
        <v>81.25</v>
      </c>
      <c r="G48" s="10">
        <f>D48/F48</f>
        <v>0</v>
      </c>
      <c r="H48" s="10">
        <f>G48/4</f>
        <v>0</v>
      </c>
      <c r="N48"/>
    </row>
    <row r="49" spans="1:16" ht="8" customHeight="1" x14ac:dyDescent="0.2">
      <c r="A49" s="27"/>
      <c r="B49" s="27"/>
      <c r="C49" s="8"/>
      <c r="D49" s="23"/>
      <c r="E49" s="1"/>
      <c r="F49" s="5"/>
      <c r="G49" s="27"/>
      <c r="H49" s="27"/>
      <c r="N49"/>
    </row>
    <row r="50" spans="1:16" x14ac:dyDescent="0.2">
      <c r="A50" s="43" t="s">
        <v>47</v>
      </c>
      <c r="B50" s="8" t="s">
        <v>27</v>
      </c>
      <c r="C50" s="8" t="s">
        <v>9</v>
      </c>
      <c r="D50" s="25"/>
      <c r="E50" s="1"/>
      <c r="F50" s="5">
        <f>4*0.52*65</f>
        <v>135.20000000000002</v>
      </c>
      <c r="G50" s="10">
        <f>D50/F50</f>
        <v>0</v>
      </c>
      <c r="H50" s="10">
        <f>G50/4</f>
        <v>0</v>
      </c>
      <c r="N50"/>
    </row>
    <row r="51" spans="1:16" x14ac:dyDescent="0.2">
      <c r="A51" s="44"/>
      <c r="B51" s="8" t="s">
        <v>28</v>
      </c>
      <c r="C51" s="8" t="s">
        <v>10</v>
      </c>
      <c r="D51" s="22">
        <f>D50/4</f>
        <v>0</v>
      </c>
      <c r="E51" s="1"/>
      <c r="F51" s="5">
        <f>F50/4</f>
        <v>33.800000000000004</v>
      </c>
      <c r="G51" s="10">
        <f>D51/F51</f>
        <v>0</v>
      </c>
      <c r="H51" s="10">
        <f>G51/4</f>
        <v>0</v>
      </c>
      <c r="N51"/>
    </row>
    <row r="52" spans="1:16" x14ac:dyDescent="0.2">
      <c r="F52"/>
      <c r="G52" s="1"/>
      <c r="J52"/>
      <c r="K52" s="1"/>
      <c r="N52"/>
    </row>
    <row r="53" spans="1:16" x14ac:dyDescent="0.2">
      <c r="F53"/>
      <c r="G53" s="1"/>
      <c r="J53"/>
      <c r="K53" s="1"/>
      <c r="N53"/>
    </row>
    <row r="54" spans="1:16" x14ac:dyDescent="0.2">
      <c r="F54"/>
      <c r="G54" s="1"/>
      <c r="J54"/>
      <c r="K54" s="1"/>
      <c r="N54"/>
    </row>
    <row r="55" spans="1:16" x14ac:dyDescent="0.2">
      <c r="F55"/>
      <c r="G55" s="1"/>
      <c r="J55"/>
      <c r="K55" s="1"/>
      <c r="N55"/>
    </row>
    <row r="56" spans="1:16" x14ac:dyDescent="0.2">
      <c r="F56"/>
      <c r="G56" s="1"/>
      <c r="J56"/>
      <c r="K56" s="1"/>
      <c r="N56"/>
    </row>
    <row r="59" spans="1:16" x14ac:dyDescent="0.2">
      <c r="P59" s="15" t="s">
        <v>50</v>
      </c>
    </row>
  </sheetData>
  <mergeCells count="15">
    <mergeCell ref="N17:P17"/>
    <mergeCell ref="J17:L17"/>
    <mergeCell ref="A25:A26"/>
    <mergeCell ref="A22:A23"/>
    <mergeCell ref="A19:A20"/>
    <mergeCell ref="F42:H42"/>
    <mergeCell ref="A44:A45"/>
    <mergeCell ref="A47:A48"/>
    <mergeCell ref="A50:A51"/>
    <mergeCell ref="F17:H17"/>
    <mergeCell ref="A39:A40"/>
    <mergeCell ref="A36:A37"/>
    <mergeCell ref="A33:A34"/>
    <mergeCell ref="A30:A31"/>
    <mergeCell ref="F28:H28"/>
  </mergeCells>
  <phoneticPr fontId="4" type="noConversion"/>
  <printOptions horizontalCentered="1"/>
  <pageMargins left="0.25" right="0.25" top="0.2" bottom="0.2" header="0.3" footer="0.3"/>
  <pageSetup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M32"/>
  <sheetViews>
    <sheetView showGridLines="0" tabSelected="1" zoomScale="130" zoomScaleNormal="130" zoomScalePageLayoutView="130" workbookViewId="0">
      <selection activeCell="N33" sqref="N33"/>
    </sheetView>
  </sheetViews>
  <sheetFormatPr baseColWidth="10" defaultColWidth="8.83203125" defaultRowHeight="16" x14ac:dyDescent="0.2"/>
  <cols>
    <col min="1" max="1" width="6.6640625" customWidth="1"/>
    <col min="2" max="2" width="13.83203125" customWidth="1"/>
    <col min="3" max="3" width="10.1640625" bestFit="1" customWidth="1"/>
    <col min="4" max="4" width="11.1640625" bestFit="1" customWidth="1"/>
    <col min="5" max="5" width="7" customWidth="1"/>
    <col min="6" max="6" width="13.83203125" style="1" customWidth="1"/>
    <col min="7" max="7" width="13.83203125" customWidth="1"/>
    <col min="8" max="8" width="1.6640625" customWidth="1"/>
    <col min="9" max="9" width="13.83203125" style="1" customWidth="1"/>
    <col min="10" max="10" width="13.83203125" customWidth="1"/>
    <col min="11" max="11" width="1.6640625" customWidth="1"/>
    <col min="12" max="12" width="13.83203125" style="1" customWidth="1"/>
    <col min="13" max="13" width="13.83203125" customWidth="1"/>
  </cols>
  <sheetData>
    <row r="7" spans="2:13" ht="26" x14ac:dyDescent="0.3">
      <c r="B7" s="3" t="s">
        <v>0</v>
      </c>
    </row>
    <row r="8" spans="2:13" ht="19" x14ac:dyDescent="0.25">
      <c r="B8" s="18" t="s">
        <v>53</v>
      </c>
    </row>
    <row r="9" spans="2:13" ht="19" x14ac:dyDescent="0.25">
      <c r="B9" s="18"/>
    </row>
    <row r="10" spans="2:13" ht="24" customHeight="1" x14ac:dyDescent="0.2">
      <c r="B10" s="30" t="s">
        <v>55</v>
      </c>
      <c r="C10" s="11"/>
      <c r="D10" s="11"/>
      <c r="E10" s="11"/>
      <c r="F10" s="45" t="s">
        <v>20</v>
      </c>
      <c r="G10" s="45"/>
      <c r="H10" s="9"/>
      <c r="I10" s="49" t="s">
        <v>21</v>
      </c>
      <c r="J10" s="49"/>
      <c r="K10" s="9"/>
      <c r="L10" s="48" t="s">
        <v>22</v>
      </c>
      <c r="M10" s="48"/>
    </row>
    <row r="11" spans="2:13" ht="32.25" customHeight="1" x14ac:dyDescent="0.2">
      <c r="B11" s="13" t="s">
        <v>1</v>
      </c>
      <c r="C11" s="26" t="s">
        <v>2</v>
      </c>
      <c r="D11" s="28" t="s">
        <v>52</v>
      </c>
      <c r="F11" s="26" t="s">
        <v>24</v>
      </c>
      <c r="G11" s="28" t="s">
        <v>25</v>
      </c>
      <c r="H11" s="1"/>
      <c r="I11" s="26" t="s">
        <v>24</v>
      </c>
      <c r="J11" s="28" t="s">
        <v>25</v>
      </c>
      <c r="K11" s="1"/>
      <c r="L11" s="26" t="s">
        <v>24</v>
      </c>
      <c r="M11" s="28" t="s">
        <v>25</v>
      </c>
    </row>
    <row r="12" spans="2:13" x14ac:dyDescent="0.2">
      <c r="B12" s="37" t="s">
        <v>3</v>
      </c>
      <c r="C12" s="8" t="s">
        <v>17</v>
      </c>
      <c r="D12" s="52"/>
      <c r="E12" s="11"/>
      <c r="F12" s="53">
        <f>2*4.73*129</f>
        <v>1220.3400000000001</v>
      </c>
      <c r="G12" s="54">
        <f>D12/F12</f>
        <v>0</v>
      </c>
      <c r="H12" s="55"/>
      <c r="I12" s="53">
        <f>2*4.73*33</f>
        <v>312.18</v>
      </c>
      <c r="J12" s="54">
        <f>D12/I12</f>
        <v>0</v>
      </c>
      <c r="K12" s="55"/>
      <c r="L12" s="53">
        <f>2*4.73*11</f>
        <v>104.06</v>
      </c>
      <c r="M12" s="54">
        <f>D12/L12</f>
        <v>0</v>
      </c>
    </row>
    <row r="13" spans="2:13" x14ac:dyDescent="0.2">
      <c r="B13" s="37" t="s">
        <v>4</v>
      </c>
      <c r="C13" s="8" t="s">
        <v>18</v>
      </c>
      <c r="D13" s="52"/>
      <c r="E13" s="11"/>
      <c r="F13" s="53">
        <f>4*2*129</f>
        <v>1032</v>
      </c>
      <c r="G13" s="54">
        <f>D13/F13</f>
        <v>0</v>
      </c>
      <c r="H13" s="55"/>
      <c r="I13" s="53">
        <f>4*2*33</f>
        <v>264</v>
      </c>
      <c r="J13" s="54">
        <f>D13/I13</f>
        <v>0</v>
      </c>
      <c r="K13" s="55"/>
      <c r="L13" s="53">
        <f>4*2*11</f>
        <v>88</v>
      </c>
      <c r="M13" s="54">
        <f>D13/L13</f>
        <v>0</v>
      </c>
    </row>
    <row r="14" spans="2:13" x14ac:dyDescent="0.2">
      <c r="D14" s="24"/>
    </row>
    <row r="15" spans="2:13" ht="28" customHeight="1" x14ac:dyDescent="0.2">
      <c r="B15" s="30" t="s">
        <v>35</v>
      </c>
      <c r="C15" s="11"/>
      <c r="D15" s="31"/>
      <c r="E15" s="11"/>
      <c r="F15" s="51" t="s">
        <v>23</v>
      </c>
      <c r="G15" s="51"/>
      <c r="H15" s="1"/>
      <c r="I15"/>
      <c r="L15"/>
    </row>
    <row r="16" spans="2:13" ht="32.25" customHeight="1" x14ac:dyDescent="0.2">
      <c r="B16" s="13" t="s">
        <v>1</v>
      </c>
      <c r="C16" s="26" t="s">
        <v>2</v>
      </c>
      <c r="D16" s="28" t="s">
        <v>52</v>
      </c>
      <c r="F16" s="26" t="s">
        <v>24</v>
      </c>
      <c r="G16" s="28" t="s">
        <v>25</v>
      </c>
      <c r="H16" s="1"/>
      <c r="I16"/>
      <c r="L16"/>
    </row>
    <row r="17" spans="2:13" x14ac:dyDescent="0.2">
      <c r="B17" s="33" t="s">
        <v>30</v>
      </c>
      <c r="C17" s="5" t="s">
        <v>17</v>
      </c>
      <c r="D17" s="21"/>
      <c r="F17" s="20">
        <f>2*4.73*65</f>
        <v>614.90000000000009</v>
      </c>
      <c r="G17" s="19">
        <f>D17/F17</f>
        <v>0</v>
      </c>
      <c r="I17"/>
      <c r="L17"/>
    </row>
    <row r="18" spans="2:13" x14ac:dyDescent="0.2">
      <c r="B18" s="34" t="s">
        <v>31</v>
      </c>
      <c r="C18" s="16" t="s">
        <v>18</v>
      </c>
      <c r="D18" s="25"/>
      <c r="E18" s="17"/>
      <c r="F18" s="20">
        <f>4*2*65</f>
        <v>520</v>
      </c>
      <c r="G18" s="19">
        <f>D18/F18</f>
        <v>0</v>
      </c>
      <c r="I18"/>
      <c r="L18"/>
    </row>
    <row r="19" spans="2:13" x14ac:dyDescent="0.2">
      <c r="B19" s="32" t="s">
        <v>26</v>
      </c>
      <c r="C19" s="5" t="s">
        <v>19</v>
      </c>
      <c r="D19" s="21"/>
      <c r="F19" s="20">
        <f>4*1.89*65</f>
        <v>491.4</v>
      </c>
      <c r="G19" s="19">
        <f>D19/F19</f>
        <v>0</v>
      </c>
      <c r="I19"/>
      <c r="L19"/>
    </row>
    <row r="20" spans="2:13" x14ac:dyDescent="0.2">
      <c r="D20" s="24"/>
      <c r="G20" s="17"/>
    </row>
    <row r="21" spans="2:13" s="11" customFormat="1" ht="29" customHeight="1" x14ac:dyDescent="0.2">
      <c r="B21" s="30" t="s">
        <v>36</v>
      </c>
      <c r="D21" s="31"/>
      <c r="F21" s="51" t="s">
        <v>23</v>
      </c>
      <c r="G21" s="51"/>
      <c r="I21" s="9"/>
      <c r="L21" s="9"/>
    </row>
    <row r="22" spans="2:13" ht="32" x14ac:dyDescent="0.2">
      <c r="B22" s="13" t="s">
        <v>1</v>
      </c>
      <c r="C22" s="26" t="s">
        <v>2</v>
      </c>
      <c r="D22" s="28" t="s">
        <v>52</v>
      </c>
      <c r="F22" s="26" t="s">
        <v>24</v>
      </c>
      <c r="G22" s="28" t="s">
        <v>25</v>
      </c>
    </row>
    <row r="23" spans="2:13" x14ac:dyDescent="0.2">
      <c r="B23" s="33" t="s">
        <v>32</v>
      </c>
      <c r="C23" s="5" t="s">
        <v>17</v>
      </c>
      <c r="D23" s="21"/>
      <c r="F23" s="20">
        <f>2*4.73*65</f>
        <v>614.90000000000009</v>
      </c>
      <c r="G23" s="19">
        <f>D23/F23</f>
        <v>0</v>
      </c>
    </row>
    <row r="24" spans="2:13" x14ac:dyDescent="0.2">
      <c r="B24" s="36" t="s">
        <v>33</v>
      </c>
      <c r="C24" s="16" t="s">
        <v>18</v>
      </c>
      <c r="D24" s="25"/>
      <c r="E24" s="17"/>
      <c r="F24" s="20">
        <f>4*2*65</f>
        <v>520</v>
      </c>
      <c r="G24" s="19">
        <f>D24/F24</f>
        <v>0</v>
      </c>
    </row>
    <row r="32" spans="2:13" x14ac:dyDescent="0.2">
      <c r="M32" s="15" t="s">
        <v>54</v>
      </c>
    </row>
  </sheetData>
  <mergeCells count="5">
    <mergeCell ref="F10:G10"/>
    <mergeCell ref="I10:J10"/>
    <mergeCell ref="L10:M10"/>
    <mergeCell ref="F21:G21"/>
    <mergeCell ref="F15:G15"/>
  </mergeCells>
  <phoneticPr fontId="4" type="noConversion"/>
  <printOptions horizontalCentered="1"/>
  <pageMargins left="0.23622047244094491" right="0.23622047244094491" top="0.59055118110236227" bottom="0.59055118110236227" header="0.31496062992125984" footer="0.31496062992125984"/>
  <pageSetup scale="7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USA - Imperial</vt:lpstr>
      <vt:lpstr>Canada - Metric</vt:lpstr>
    </vt:vector>
  </TitlesOfParts>
  <Company>Charlotte Products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Reyes</dc:creator>
  <cp:lastModifiedBy>Microsoft Office User</cp:lastModifiedBy>
  <cp:lastPrinted>2018-11-15T18:56:48Z</cp:lastPrinted>
  <dcterms:created xsi:type="dcterms:W3CDTF">2014-04-17T12:43:09Z</dcterms:created>
  <dcterms:modified xsi:type="dcterms:W3CDTF">2018-12-11T17:02:14Z</dcterms:modified>
</cp:coreProperties>
</file>